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<sst xmlns="http://schemas.openxmlformats.org/spreadsheetml/2006/main" count="282" uniqueCount="138">
  <si>
    <t>ОТЧЕТ ОБ ИСПОЛНЕНИИ БЮДЖЕТА</t>
  </si>
  <si>
    <t>КОДЫ</t>
  </si>
  <si>
    <t xml:space="preserve">Форма по ОКУД </t>
  </si>
  <si>
    <t>0503117</t>
  </si>
  <si>
    <t>на 1 июня 2016 г.</t>
  </si>
  <si>
    <t xml:space="preserve">Дата </t>
  </si>
  <si>
    <t>Наименование финансового органа</t>
  </si>
  <si>
    <t>Администрация Большебейсугского сельского поселения Брюховецкого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</si>
  <si>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</si>
  <si>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</si>
  <si>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</si>
  <si>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</si>
  <si>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Большебейсугского сельского поселения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</si>
  <si>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</si>
  <si>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</si>
  <si>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</si>
  <si>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</si>
  <si>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</si>
  <si>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</si>
  <si>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</si>
  <si>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</si>
  <si>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</si>
  <si>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</si>
  <si>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</si>
  <si>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</si>
  <si>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</si>
  <si>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</si>
  <si>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</si>
  <si>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</si>
  <si>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</si>
  <si>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</si>
  <si>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</si>
  <si>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</si>
  <si>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</si>
  <si>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</si>
  <si>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</si>
  <si>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</si>
  <si>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</si>
  <si>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</si>
  <si>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</si>
  <si>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</si>
  <si>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</si>
  <si>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</si>
  <si>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</si>
  <si>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</si>
  <si>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</si>
  <si>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</si>
  <si>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</si>
  <si>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</si>
  <si>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</si>
  <si>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</si>
  <si>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</si>
  <si>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</si>
  <si>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</si>
  <si>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</si>
  <si>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</si>
  <si>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</si>
  <si>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</si>
  <si>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</si>
  <si>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</si>
  <si>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</si>
  <si>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субсидии</t>
  </si>
  <si>
    <t>992 20202999 10 0000 150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</si>
  <si>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</si>
  <si>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</si>
  <si>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</si>
  <si>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</si>
  <si>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безвозмездные поступления в бюджеты сельских поселений</t>
  </si>
  <si>
    <t>992 20705030 10 0000 180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</si>
  <si>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</si>
  <si>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</si>
  <si>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</si>
  <si>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</si>
  <si>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</si>
  <si>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</si>
  <si>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</si>
  <si>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992 0102 5110000190 121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</si>
  <si>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</si>
  <si>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992 0102 5110000190 129</t>
  </si>
  <si>
    <t>992 0104 5210000190 121</t>
  </si>
  <si>
    <t>992 0104 5210000190 129</t>
  </si>
  <si>
    <t>Закупка товаров, работ, услуг в сфере информационно-коммуникационных технологий</t>
  </si>
  <si>
    <t>992 0104 5210000190 242</t>
  </si>
  <si>
    <t>Прочая закупка товаров, работ и услуг для обеспечения государственных (муниципальных) нужд</t>
  </si>
  <si>
    <t>992 0104 5210000190 244</t>
  </si>
  <si>
    <t>Уплата налога на имущество организаций и земельного налога</t>
  </si>
  <si>
    <t>992 0104 5210000190 851</t>
  </si>
  <si>
    <t>Уплата прочих налогов, сборов</t>
  </si>
  <si>
    <t>992 0104 5210000190 852</t>
  </si>
  <si>
    <t>Уплата иных платежей</t>
  </si>
  <si>
    <t>992 0104 5210000190 853</t>
  </si>
  <si>
    <t>992 0104 5220060890 244</t>
  </si>
  <si>
    <t>Иные межбюджетные трансферты</t>
  </si>
  <si>
    <t>992 0106 5230020030 540</t>
  </si>
  <si>
    <t>Резервные средства</t>
  </si>
  <si>
    <t>992 0111 5240020590 870</t>
  </si>
  <si>
    <t>992 0113 1000010010 244</t>
  </si>
  <si>
    <t>992 0113 1100010010 244</t>
  </si>
  <si>
    <t>992 0203 5260051180 121</t>
  </si>
  <si>
    <t>992 0203 5260051180 129</t>
  </si>
  <si>
    <t>992 0309 0100110010 244</t>
  </si>
  <si>
    <t>992 0310 0100210010 244</t>
  </si>
  <si>
    <t>992 0409 0700010070 244</t>
  </si>
  <si>
    <t>992 0412 0300010030 244</t>
  </si>
  <si>
    <t>992 0502 0800010080 244</t>
  </si>
  <si>
    <t>992 0502 0900010090 244</t>
  </si>
  <si>
    <t>992 0503 0200010020 244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</si>
  <si>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</si>
  <si>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992 0505 0200000590 611</t>
  </si>
  <si>
    <t>992 0707 0400010040 244</t>
  </si>
  <si>
    <t>992 0801 0500100590 611</t>
  </si>
  <si>
    <t>992 0801 0500200590 611</t>
  </si>
  <si>
    <t>992 0801 0500300590 611</t>
  </si>
  <si>
    <t>Пособия, компенсации, меры социальной поддержки по публичным нормативным обязательствам</t>
  </si>
  <si>
    <t>992 1001 6300040010 313</t>
  </si>
  <si>
    <t>992 1101 0600010060 244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</si>
  <si>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</si>
  <si>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</si>
  <si>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</si>
  <si>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</si>
  <si>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</si>
  <si>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</si>
  <si>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</si>
  <si>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</si>
  <si>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</si>
  <si>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</si>
  <si>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</si>
  <si>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</si>
  <si>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</si>
  <si>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</si>
  <si>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</si>
  <si>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</si>
  <si>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</si>
  <si>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</si>
  <si>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</si>
  <si>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</si>
  <si>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 xml:space="preserve">   7 июня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</si>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</sst>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42522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10</v>
      </c>
    </row>
    <row r="7" spans="1:15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4" t="s">
        <v>18</v>
      </c>
      <c r="L8" s="4"/>
      <c r="M8" s="4"/>
      <c r="N8" s="4"/>
      <c r="O8" s="11" t="s">
        <v>19</v>
      </c>
    </row>
    <row r="9" spans="1:15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21</v>
      </c>
      <c r="B10" s="13"/>
      <c r="C10" s="13"/>
      <c r="D10" s="13"/>
      <c r="E10" s="13"/>
      <c r="F10" s="13"/>
      <c r="G10" s="14" t="s">
        <v>22</v>
      </c>
      <c r="H10" s="14" t="s">
        <v>23</v>
      </c>
      <c r="I10" s="15" t="s">
        <v>24</v>
      </c>
      <c r="J10" s="16" t="s">
        <v>25</v>
      </c>
      <c r="K10" s="16"/>
      <c r="L10" s="16"/>
      <c r="M10" s="16"/>
      <c r="N10" s="17" t="s">
        <v>26</v>
      </c>
      <c r="O10" s="17"/>
    </row>
    <row r="11" spans="1:15" s="1" customFormat="1" ht="12.75" customHeight="1">
      <c r="A11" s="18" t="s">
        <v>27</v>
      </c>
      <c r="B11" s="18"/>
      <c r="C11" s="18"/>
      <c r="D11" s="18"/>
      <c r="E11" s="18"/>
      <c r="F11" s="18"/>
      <c r="G11" s="19" t="s">
        <v>28</v>
      </c>
      <c r="H11" s="19" t="s">
        <v>29</v>
      </c>
      <c r="I11" s="20" t="s">
        <v>30</v>
      </c>
      <c r="J11" s="21" t="s">
        <v>31</v>
      </c>
      <c r="K11" s="21"/>
      <c r="L11" s="21"/>
      <c r="M11" s="21"/>
      <c r="N11" s="22" t="s">
        <v>32</v>
      </c>
      <c r="O11" s="22"/>
    </row>
    <row r="12" spans="1:15" s="1" customFormat="1" ht="13.5" customHeight="1">
      <c r="A12" s="23" t="s">
        <v>33</v>
      </c>
      <c r="B12" s="23"/>
      <c r="C12" s="23"/>
      <c r="D12" s="23"/>
      <c r="E12" s="23"/>
      <c r="F12" s="23"/>
      <c r="G12" s="24" t="s">
        <v>34</v>
      </c>
      <c r="H12" s="24" t="s">
        <v>35</v>
      </c>
      <c r="I12" s="25">
        <f>11296621.14</f>
        <v>11296621.14</v>
      </c>
      <c r="J12" s="26">
        <f>6442875.26</f>
        <v>6442875.26</v>
      </c>
      <c r="K12" s="26"/>
      <c r="L12" s="26"/>
      <c r="M12" s="26"/>
      <c r="N12" s="27">
        <f>4853745.88</f>
        <v>4853745.88</v>
      </c>
      <c r="O12" s="27"/>
    </row>
    <row r="13" spans="1:15" s="1" customFormat="1" ht="45" customHeight="1">
      <c r="A13" s="28" t="s">
        <v>36</v>
      </c>
      <c r="B13" s="28"/>
      <c r="C13" s="28"/>
      <c r="D13" s="28"/>
      <c r="E13" s="28"/>
      <c r="F13" s="28"/>
      <c r="G13" s="29" t="s">
        <v>34</v>
      </c>
      <c r="H13" s="29" t="s">
        <v>37</v>
      </c>
      <c r="I13" s="30">
        <f>500000</f>
        <v>500000</v>
      </c>
      <c r="J13" s="31">
        <f>229357.17</f>
        <v>229357.17</v>
      </c>
      <c r="K13" s="31"/>
      <c r="L13" s="31"/>
      <c r="M13" s="31"/>
      <c r="N13" s="32">
        <f>270642.83</f>
        <v>270642.83</v>
      </c>
      <c r="O13" s="32"/>
    </row>
    <row r="14" spans="1:15" s="1" customFormat="1" ht="54.75" customHeight="1">
      <c r="A14" s="28" t="s">
        <v>38</v>
      </c>
      <c r="B14" s="28"/>
      <c r="C14" s="28"/>
      <c r="D14" s="28"/>
      <c r="E14" s="28"/>
      <c r="F14" s="28"/>
      <c r="G14" s="29" t="s">
        <v>34</v>
      </c>
      <c r="H14" s="29" t="s">
        <v>39</v>
      </c>
      <c r="I14" s="30">
        <f>23600</f>
        <v>23600</v>
      </c>
      <c r="J14" s="31">
        <f>3792.52</f>
        <v>3792.52</v>
      </c>
      <c r="K14" s="31"/>
      <c r="L14" s="31"/>
      <c r="M14" s="31"/>
      <c r="N14" s="32">
        <f>19807.48</f>
        <v>19807.48</v>
      </c>
      <c r="O14" s="32"/>
    </row>
    <row r="15" spans="1:15" s="1" customFormat="1" ht="45" customHeight="1">
      <c r="A15" s="28" t="s">
        <v>40</v>
      </c>
      <c r="B15" s="28"/>
      <c r="C15" s="28"/>
      <c r="D15" s="28"/>
      <c r="E15" s="28"/>
      <c r="F15" s="28"/>
      <c r="G15" s="29" t="s">
        <v>34</v>
      </c>
      <c r="H15" s="29" t="s">
        <v>41</v>
      </c>
      <c r="I15" s="30">
        <f>1000000</f>
        <v>1000000</v>
      </c>
      <c r="J15" s="31">
        <f>470802.73</f>
        <v>470802.73</v>
      </c>
      <c r="K15" s="31"/>
      <c r="L15" s="31"/>
      <c r="M15" s="31"/>
      <c r="N15" s="32">
        <f>529197.27</f>
        <v>529197.27</v>
      </c>
      <c r="O15" s="32"/>
    </row>
    <row r="16" spans="1:15" s="1" customFormat="1" ht="45" customHeight="1">
      <c r="A16" s="28" t="s">
        <v>42</v>
      </c>
      <c r="B16" s="28"/>
      <c r="C16" s="28"/>
      <c r="D16" s="28"/>
      <c r="E16" s="28"/>
      <c r="F16" s="28"/>
      <c r="G16" s="29" t="s">
        <v>34</v>
      </c>
      <c r="H16" s="29" t="s">
        <v>43</v>
      </c>
      <c r="I16" s="33" t="s">
        <v>44</v>
      </c>
      <c r="J16" s="31">
        <f>-37350.27</f>
        <v>-37350.27</v>
      </c>
      <c r="K16" s="31"/>
      <c r="L16" s="31"/>
      <c r="M16" s="31"/>
      <c r="N16" s="32">
        <f>0</f>
        <v>0</v>
      </c>
      <c r="O16" s="32"/>
    </row>
    <row r="17" spans="1:15" s="1" customFormat="1" ht="45" customHeight="1">
      <c r="A17" s="28" t="s">
        <v>45</v>
      </c>
      <c r="B17" s="28"/>
      <c r="C17" s="28"/>
      <c r="D17" s="28"/>
      <c r="E17" s="28"/>
      <c r="F17" s="28"/>
      <c r="G17" s="29" t="s">
        <v>34</v>
      </c>
      <c r="H17" s="29" t="s">
        <v>46</v>
      </c>
      <c r="I17" s="30">
        <f>1700000</f>
        <v>1700000</v>
      </c>
      <c r="J17" s="31">
        <f>783014.31</f>
        <v>783014.31</v>
      </c>
      <c r="K17" s="31"/>
      <c r="L17" s="31"/>
      <c r="M17" s="31"/>
      <c r="N17" s="32">
        <f>916985.69</f>
        <v>916985.69</v>
      </c>
      <c r="O17" s="32"/>
    </row>
    <row r="18" spans="1:15" s="1" customFormat="1" ht="13.5" customHeight="1">
      <c r="A18" s="28" t="s">
        <v>47</v>
      </c>
      <c r="B18" s="28"/>
      <c r="C18" s="28"/>
      <c r="D18" s="28"/>
      <c r="E18" s="28"/>
      <c r="F18" s="28"/>
      <c r="G18" s="29" t="s">
        <v>34</v>
      </c>
      <c r="H18" s="29" t="s">
        <v>48</v>
      </c>
      <c r="I18" s="30">
        <f>3550000</f>
        <v>3550000</v>
      </c>
      <c r="J18" s="31">
        <f>3812365.92</f>
        <v>3812365.92</v>
      </c>
      <c r="K18" s="31"/>
      <c r="L18" s="31"/>
      <c r="M18" s="31"/>
      <c r="N18" s="32">
        <f>-262365.92</f>
        <v>-262365.92</v>
      </c>
      <c r="O18" s="32"/>
    </row>
    <row r="19" spans="1:15" s="1" customFormat="1" ht="24" customHeight="1">
      <c r="A19" s="28" t="s">
        <v>49</v>
      </c>
      <c r="B19" s="28"/>
      <c r="C19" s="28"/>
      <c r="D19" s="28"/>
      <c r="E19" s="28"/>
      <c r="F19" s="28"/>
      <c r="G19" s="29" t="s">
        <v>34</v>
      </c>
      <c r="H19" s="29" t="s">
        <v>50</v>
      </c>
      <c r="I19" s="30">
        <f>300000</f>
        <v>300000</v>
      </c>
      <c r="J19" s="31">
        <f>6148.36</f>
        <v>6148.36</v>
      </c>
      <c r="K19" s="31"/>
      <c r="L19" s="31"/>
      <c r="M19" s="31"/>
      <c r="N19" s="32">
        <f>293851.64</f>
        <v>293851.64</v>
      </c>
      <c r="O19" s="32"/>
    </row>
    <row r="20" spans="1:15" s="1" customFormat="1" ht="24" customHeight="1">
      <c r="A20" s="28" t="s">
        <v>51</v>
      </c>
      <c r="B20" s="28"/>
      <c r="C20" s="28"/>
      <c r="D20" s="28"/>
      <c r="E20" s="28"/>
      <c r="F20" s="28"/>
      <c r="G20" s="29" t="s">
        <v>34</v>
      </c>
      <c r="H20" s="29" t="s">
        <v>52</v>
      </c>
      <c r="I20" s="30">
        <f>1900000</f>
        <v>1900000</v>
      </c>
      <c r="J20" s="31">
        <f>1170354.43</f>
        <v>1170354.43</v>
      </c>
      <c r="K20" s="31"/>
      <c r="L20" s="31"/>
      <c r="M20" s="31"/>
      <c r="N20" s="32">
        <f>729645.57</f>
        <v>729645.57</v>
      </c>
      <c r="O20" s="32"/>
    </row>
    <row r="21" spans="1:15" s="1" customFormat="1" ht="24" customHeight="1">
      <c r="A21" s="28" t="s">
        <v>53</v>
      </c>
      <c r="B21" s="28"/>
      <c r="C21" s="28"/>
      <c r="D21" s="28"/>
      <c r="E21" s="28"/>
      <c r="F21" s="28"/>
      <c r="G21" s="29" t="s">
        <v>34</v>
      </c>
      <c r="H21" s="29" t="s">
        <v>54</v>
      </c>
      <c r="I21" s="30">
        <f>1600000</f>
        <v>1600000</v>
      </c>
      <c r="J21" s="31">
        <f>84079.21</f>
        <v>84079.21</v>
      </c>
      <c r="K21" s="31"/>
      <c r="L21" s="31"/>
      <c r="M21" s="31"/>
      <c r="N21" s="32">
        <f>1515920.79</f>
        <v>1515920.79</v>
      </c>
      <c r="O21" s="32"/>
    </row>
    <row r="22" spans="1:15" s="1" customFormat="1" ht="24" customHeight="1">
      <c r="A22" s="28" t="s">
        <v>55</v>
      </c>
      <c r="B22" s="28"/>
      <c r="C22" s="28"/>
      <c r="D22" s="28"/>
      <c r="E22" s="28"/>
      <c r="F22" s="28"/>
      <c r="G22" s="29" t="s">
        <v>34</v>
      </c>
      <c r="H22" s="29" t="s">
        <v>56</v>
      </c>
      <c r="I22" s="33" t="s">
        <v>44</v>
      </c>
      <c r="J22" s="31">
        <f>1</f>
        <v>1</v>
      </c>
      <c r="K22" s="31"/>
      <c r="L22" s="31"/>
      <c r="M22" s="31"/>
      <c r="N22" s="32">
        <f>0</f>
        <v>0</v>
      </c>
      <c r="O22" s="32"/>
    </row>
    <row r="23" spans="1:15" s="1" customFormat="1" ht="33.75" customHeight="1">
      <c r="A23" s="28" t="s">
        <v>57</v>
      </c>
      <c r="B23" s="28"/>
      <c r="C23" s="28"/>
      <c r="D23" s="28"/>
      <c r="E23" s="28"/>
      <c r="F23" s="28"/>
      <c r="G23" s="29" t="s">
        <v>34</v>
      </c>
      <c r="H23" s="29" t="s">
        <v>58</v>
      </c>
      <c r="I23" s="30">
        <f>120000</f>
        <v>120000</v>
      </c>
      <c r="J23" s="31">
        <f>43330.06</f>
        <v>43330.06</v>
      </c>
      <c r="K23" s="31"/>
      <c r="L23" s="31"/>
      <c r="M23" s="31"/>
      <c r="N23" s="32">
        <f>76669.94</f>
        <v>76669.94</v>
      </c>
      <c r="O23" s="32"/>
    </row>
    <row r="24" spans="1:15" s="1" customFormat="1" ht="24" customHeight="1">
      <c r="A24" s="28" t="s">
        <v>59</v>
      </c>
      <c r="B24" s="28"/>
      <c r="C24" s="28"/>
      <c r="D24" s="28"/>
      <c r="E24" s="28"/>
      <c r="F24" s="28"/>
      <c r="G24" s="29" t="s">
        <v>34</v>
      </c>
      <c r="H24" s="29" t="s">
        <v>60</v>
      </c>
      <c r="I24" s="33" t="s">
        <v>44</v>
      </c>
      <c r="J24" s="31">
        <f>200</f>
        <v>200</v>
      </c>
      <c r="K24" s="31"/>
      <c r="L24" s="31"/>
      <c r="M24" s="31"/>
      <c r="N24" s="32">
        <f>0</f>
        <v>0</v>
      </c>
      <c r="O24" s="32"/>
    </row>
    <row r="25" spans="1:15" s="1" customFormat="1" ht="13.5" customHeight="1">
      <c r="A25" s="28" t="s">
        <v>61</v>
      </c>
      <c r="B25" s="28"/>
      <c r="C25" s="28"/>
      <c r="D25" s="28"/>
      <c r="E25" s="28"/>
      <c r="F25" s="28"/>
      <c r="G25" s="29" t="s">
        <v>34</v>
      </c>
      <c r="H25" s="29" t="s">
        <v>62</v>
      </c>
      <c r="I25" s="30">
        <f>441000</f>
        <v>441000</v>
      </c>
      <c r="J25" s="34" t="s">
        <v>44</v>
      </c>
      <c r="K25" s="34"/>
      <c r="L25" s="34"/>
      <c r="M25" s="34"/>
      <c r="N25" s="32">
        <f>441000</f>
        <v>441000</v>
      </c>
      <c r="O25" s="32"/>
    </row>
    <row r="26" spans="1:15" s="1" customFormat="1" ht="24" customHeight="1">
      <c r="A26" s="28" t="s">
        <v>63</v>
      </c>
      <c r="B26" s="28"/>
      <c r="C26" s="28"/>
      <c r="D26" s="28"/>
      <c r="E26" s="28"/>
      <c r="F26" s="28"/>
      <c r="G26" s="29" t="s">
        <v>34</v>
      </c>
      <c r="H26" s="29" t="s">
        <v>64</v>
      </c>
      <c r="I26" s="30">
        <f>190400</f>
        <v>190400</v>
      </c>
      <c r="J26" s="31">
        <f>58958.68</f>
        <v>58958.68</v>
      </c>
      <c r="K26" s="31"/>
      <c r="L26" s="31"/>
      <c r="M26" s="31"/>
      <c r="N26" s="32">
        <f>131441.32</f>
        <v>131441.32</v>
      </c>
      <c r="O26" s="32"/>
    </row>
    <row r="27" spans="1:15" s="1" customFormat="1" ht="24" customHeight="1">
      <c r="A27" s="28" t="s">
        <v>65</v>
      </c>
      <c r="B27" s="28"/>
      <c r="C27" s="28"/>
      <c r="D27" s="28"/>
      <c r="E27" s="28"/>
      <c r="F27" s="28"/>
      <c r="G27" s="29" t="s">
        <v>34</v>
      </c>
      <c r="H27" s="29" t="s">
        <v>66</v>
      </c>
      <c r="I27" s="30">
        <f>3800</f>
        <v>3800</v>
      </c>
      <c r="J27" s="34" t="s">
        <v>44</v>
      </c>
      <c r="K27" s="34"/>
      <c r="L27" s="34"/>
      <c r="M27" s="34"/>
      <c r="N27" s="32">
        <f>3800</f>
        <v>3800</v>
      </c>
      <c r="O27" s="32"/>
    </row>
    <row r="28" spans="1:15" s="1" customFormat="1" ht="13.5" customHeight="1">
      <c r="A28" s="28" t="s">
        <v>67</v>
      </c>
      <c r="B28" s="28"/>
      <c r="C28" s="28"/>
      <c r="D28" s="28"/>
      <c r="E28" s="28"/>
      <c r="F28" s="28"/>
      <c r="G28" s="29" t="s">
        <v>34</v>
      </c>
      <c r="H28" s="29" t="s">
        <v>68</v>
      </c>
      <c r="I28" s="30">
        <f>150000</f>
        <v>150000</v>
      </c>
      <c r="J28" s="34" t="s">
        <v>44</v>
      </c>
      <c r="K28" s="34"/>
      <c r="L28" s="34"/>
      <c r="M28" s="34"/>
      <c r="N28" s="32">
        <f>150000</f>
        <v>150000</v>
      </c>
      <c r="O28" s="32"/>
    </row>
    <row r="29" spans="1:15" s="1" customFormat="1" ht="24" customHeight="1">
      <c r="A29" s="28" t="s">
        <v>69</v>
      </c>
      <c r="B29" s="28"/>
      <c r="C29" s="28"/>
      <c r="D29" s="28"/>
      <c r="E29" s="28"/>
      <c r="F29" s="28"/>
      <c r="G29" s="29" t="s">
        <v>34</v>
      </c>
      <c r="H29" s="29" t="s">
        <v>70</v>
      </c>
      <c r="I29" s="30">
        <f>-182178.86</f>
        <v>-182178.86</v>
      </c>
      <c r="J29" s="31">
        <f>-182178.86</f>
        <v>-182178.86</v>
      </c>
      <c r="K29" s="31"/>
      <c r="L29" s="31"/>
      <c r="M29" s="31"/>
      <c r="N29" s="32">
        <f>0</f>
        <v>0</v>
      </c>
      <c r="O29" s="32"/>
    </row>
    <row r="30" spans="1:15" s="1" customFormat="1" ht="13.5" customHeight="1">
      <c r="A30" s="35" t="s">
        <v>10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s="1" customFormat="1" ht="13.5" customHeight="1">
      <c r="A31" s="12" t="s">
        <v>71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1" customFormat="1" ht="34.5" customHeight="1">
      <c r="A32" s="13" t="s">
        <v>21</v>
      </c>
      <c r="B32" s="13"/>
      <c r="C32" s="13"/>
      <c r="D32" s="13"/>
      <c r="E32" s="13"/>
      <c r="F32" s="13"/>
      <c r="G32" s="14" t="s">
        <v>22</v>
      </c>
      <c r="H32" s="14" t="s">
        <v>72</v>
      </c>
      <c r="I32" s="15" t="s">
        <v>24</v>
      </c>
      <c r="J32" s="16" t="s">
        <v>25</v>
      </c>
      <c r="K32" s="16"/>
      <c r="L32" s="16"/>
      <c r="M32" s="16"/>
      <c r="N32" s="17" t="s">
        <v>26</v>
      </c>
      <c r="O32" s="17"/>
    </row>
    <row r="33" spans="1:15" s="1" customFormat="1" ht="13.5" customHeight="1">
      <c r="A33" s="18" t="s">
        <v>27</v>
      </c>
      <c r="B33" s="18"/>
      <c r="C33" s="18"/>
      <c r="D33" s="18"/>
      <c r="E33" s="18"/>
      <c r="F33" s="18"/>
      <c r="G33" s="19" t="s">
        <v>28</v>
      </c>
      <c r="H33" s="19" t="s">
        <v>29</v>
      </c>
      <c r="I33" s="20" t="s">
        <v>30</v>
      </c>
      <c r="J33" s="21" t="s">
        <v>31</v>
      </c>
      <c r="K33" s="21"/>
      <c r="L33" s="21"/>
      <c r="M33" s="21"/>
      <c r="N33" s="22" t="s">
        <v>32</v>
      </c>
      <c r="O33" s="22"/>
    </row>
    <row r="34" spans="1:15" s="1" customFormat="1" ht="13.5" customHeight="1">
      <c r="A34" s="23" t="s">
        <v>73</v>
      </c>
      <c r="B34" s="23"/>
      <c r="C34" s="23"/>
      <c r="D34" s="23"/>
      <c r="E34" s="23"/>
      <c r="F34" s="23"/>
      <c r="G34" s="24" t="s">
        <v>74</v>
      </c>
      <c r="H34" s="24" t="s">
        <v>35</v>
      </c>
      <c r="I34" s="25">
        <f>11693931.56</f>
        <v>11693931.56</v>
      </c>
      <c r="J34" s="26">
        <f>4230581.44</f>
        <v>4230581.44</v>
      </c>
      <c r="K34" s="26"/>
      <c r="L34" s="26"/>
      <c r="M34" s="26"/>
      <c r="N34" s="27">
        <f>7463350.12</f>
        <v>7463350.12</v>
      </c>
      <c r="O34" s="27"/>
    </row>
    <row r="35" spans="1:15" s="1" customFormat="1" ht="13.5" customHeight="1">
      <c r="A35" s="36" t="s">
        <v>75</v>
      </c>
      <c r="B35" s="36"/>
      <c r="C35" s="36"/>
      <c r="D35" s="36"/>
      <c r="E35" s="36"/>
      <c r="F35" s="36"/>
      <c r="G35" s="37" t="s">
        <v>74</v>
      </c>
      <c r="H35" s="37" t="s">
        <v>76</v>
      </c>
      <c r="I35" s="38">
        <f>476000</f>
        <v>476000</v>
      </c>
      <c r="J35" s="39">
        <f>172292.82</f>
        <v>172292.82</v>
      </c>
      <c r="K35" s="39"/>
      <c r="L35" s="39"/>
      <c r="M35" s="39"/>
      <c r="N35" s="40">
        <f>303707.18</f>
        <v>303707.18</v>
      </c>
      <c r="O35" s="40"/>
    </row>
    <row r="36" spans="1:15" s="1" customFormat="1" ht="33.75" customHeight="1">
      <c r="A36" s="36" t="s">
        <v>77</v>
      </c>
      <c r="B36" s="36"/>
      <c r="C36" s="36"/>
      <c r="D36" s="36"/>
      <c r="E36" s="36"/>
      <c r="F36" s="36"/>
      <c r="G36" s="37" t="s">
        <v>74</v>
      </c>
      <c r="H36" s="37" t="s">
        <v>78</v>
      </c>
      <c r="I36" s="38">
        <f>143800</f>
        <v>143800</v>
      </c>
      <c r="J36" s="41" t="s">
        <v>44</v>
      </c>
      <c r="K36" s="41"/>
      <c r="L36" s="41"/>
      <c r="M36" s="41"/>
      <c r="N36" s="40">
        <f>143800</f>
        <v>143800</v>
      </c>
      <c r="O36" s="40"/>
    </row>
    <row r="37" spans="1:15" s="1" customFormat="1" ht="13.5" customHeight="1">
      <c r="A37" s="36" t="s">
        <v>75</v>
      </c>
      <c r="B37" s="36"/>
      <c r="C37" s="36"/>
      <c r="D37" s="36"/>
      <c r="E37" s="36"/>
      <c r="F37" s="36"/>
      <c r="G37" s="37" t="s">
        <v>74</v>
      </c>
      <c r="H37" s="37" t="s">
        <v>79</v>
      </c>
      <c r="I37" s="38">
        <f>1771100</f>
        <v>1771100</v>
      </c>
      <c r="J37" s="39">
        <f>622666.84</f>
        <v>622666.84</v>
      </c>
      <c r="K37" s="39"/>
      <c r="L37" s="39"/>
      <c r="M37" s="39"/>
      <c r="N37" s="40">
        <f>1148433.16</f>
        <v>1148433.16</v>
      </c>
      <c r="O37" s="40"/>
    </row>
    <row r="38" spans="1:15" s="1" customFormat="1" ht="33.75" customHeight="1">
      <c r="A38" s="36" t="s">
        <v>77</v>
      </c>
      <c r="B38" s="36"/>
      <c r="C38" s="36"/>
      <c r="D38" s="36"/>
      <c r="E38" s="36"/>
      <c r="F38" s="36"/>
      <c r="G38" s="37" t="s">
        <v>74</v>
      </c>
      <c r="H38" s="37" t="s">
        <v>80</v>
      </c>
      <c r="I38" s="38">
        <f>534840</f>
        <v>534840</v>
      </c>
      <c r="J38" s="39">
        <f>216213.59</f>
        <v>216213.59</v>
      </c>
      <c r="K38" s="39"/>
      <c r="L38" s="39"/>
      <c r="M38" s="39"/>
      <c r="N38" s="40">
        <f>318626.41</f>
        <v>318626.41</v>
      </c>
      <c r="O38" s="40"/>
    </row>
    <row r="39" spans="1:15" s="1" customFormat="1" ht="24" customHeight="1">
      <c r="A39" s="36" t="s">
        <v>81</v>
      </c>
      <c r="B39" s="36"/>
      <c r="C39" s="36"/>
      <c r="D39" s="36"/>
      <c r="E39" s="36"/>
      <c r="F39" s="36"/>
      <c r="G39" s="37" t="s">
        <v>74</v>
      </c>
      <c r="H39" s="37" t="s">
        <v>82</v>
      </c>
      <c r="I39" s="38">
        <f>96100</f>
        <v>96100</v>
      </c>
      <c r="J39" s="39">
        <f>30827.29</f>
        <v>30827.29</v>
      </c>
      <c r="K39" s="39"/>
      <c r="L39" s="39"/>
      <c r="M39" s="39"/>
      <c r="N39" s="40">
        <f>65272.71</f>
        <v>65272.71</v>
      </c>
      <c r="O39" s="40"/>
    </row>
    <row r="40" spans="1:15" s="1" customFormat="1" ht="24" customHeight="1">
      <c r="A40" s="36" t="s">
        <v>83</v>
      </c>
      <c r="B40" s="36"/>
      <c r="C40" s="36"/>
      <c r="D40" s="36"/>
      <c r="E40" s="36"/>
      <c r="F40" s="36"/>
      <c r="G40" s="37" t="s">
        <v>74</v>
      </c>
      <c r="H40" s="37" t="s">
        <v>84</v>
      </c>
      <c r="I40" s="38">
        <f>211100</f>
        <v>211100</v>
      </c>
      <c r="J40" s="39">
        <f>82643.34</f>
        <v>82643.34</v>
      </c>
      <c r="K40" s="39"/>
      <c r="L40" s="39"/>
      <c r="M40" s="39"/>
      <c r="N40" s="40">
        <f>128456.66</f>
        <v>128456.66</v>
      </c>
      <c r="O40" s="40"/>
    </row>
    <row r="41" spans="1:15" s="1" customFormat="1" ht="13.5" customHeight="1">
      <c r="A41" s="36" t="s">
        <v>85</v>
      </c>
      <c r="B41" s="36"/>
      <c r="C41" s="36"/>
      <c r="D41" s="36"/>
      <c r="E41" s="36"/>
      <c r="F41" s="36"/>
      <c r="G41" s="37" t="s">
        <v>74</v>
      </c>
      <c r="H41" s="37" t="s">
        <v>86</v>
      </c>
      <c r="I41" s="38">
        <f>35500</f>
        <v>35500</v>
      </c>
      <c r="J41" s="39">
        <f>8846</f>
        <v>8846</v>
      </c>
      <c r="K41" s="39"/>
      <c r="L41" s="39"/>
      <c r="M41" s="39"/>
      <c r="N41" s="40">
        <f>26654</f>
        <v>26654</v>
      </c>
      <c r="O41" s="40"/>
    </row>
    <row r="42" spans="1:15" s="1" customFormat="1" ht="13.5" customHeight="1">
      <c r="A42" s="36" t="s">
        <v>87</v>
      </c>
      <c r="B42" s="36"/>
      <c r="C42" s="36"/>
      <c r="D42" s="36"/>
      <c r="E42" s="36"/>
      <c r="F42" s="36"/>
      <c r="G42" s="37" t="s">
        <v>74</v>
      </c>
      <c r="H42" s="37" t="s">
        <v>88</v>
      </c>
      <c r="I42" s="38">
        <f>4000</f>
        <v>4000</v>
      </c>
      <c r="J42" s="39">
        <f>3821</f>
        <v>3821</v>
      </c>
      <c r="K42" s="39"/>
      <c r="L42" s="39"/>
      <c r="M42" s="39"/>
      <c r="N42" s="40">
        <f>179</f>
        <v>179</v>
      </c>
      <c r="O42" s="40"/>
    </row>
    <row r="43" spans="1:15" s="1" customFormat="1" ht="13.5" customHeight="1">
      <c r="A43" s="36" t="s">
        <v>89</v>
      </c>
      <c r="B43" s="36"/>
      <c r="C43" s="36"/>
      <c r="D43" s="36"/>
      <c r="E43" s="36"/>
      <c r="F43" s="36"/>
      <c r="G43" s="37" t="s">
        <v>74</v>
      </c>
      <c r="H43" s="37" t="s">
        <v>90</v>
      </c>
      <c r="I43" s="38">
        <f>10000</f>
        <v>10000</v>
      </c>
      <c r="J43" s="39">
        <f>4796.98</f>
        <v>4796.98</v>
      </c>
      <c r="K43" s="39"/>
      <c r="L43" s="39"/>
      <c r="M43" s="39"/>
      <c r="N43" s="40">
        <f>5203.02</f>
        <v>5203.02</v>
      </c>
      <c r="O43" s="40"/>
    </row>
    <row r="44" spans="1:15" s="1" customFormat="1" ht="24" customHeight="1">
      <c r="A44" s="36" t="s">
        <v>83</v>
      </c>
      <c r="B44" s="36"/>
      <c r="C44" s="36"/>
      <c r="D44" s="36"/>
      <c r="E44" s="36"/>
      <c r="F44" s="36"/>
      <c r="G44" s="37" t="s">
        <v>74</v>
      </c>
      <c r="H44" s="37" t="s">
        <v>91</v>
      </c>
      <c r="I44" s="38">
        <f>3800</f>
        <v>3800</v>
      </c>
      <c r="J44" s="41" t="s">
        <v>44</v>
      </c>
      <c r="K44" s="41"/>
      <c r="L44" s="41"/>
      <c r="M44" s="41"/>
      <c r="N44" s="40">
        <f>3800</f>
        <v>3800</v>
      </c>
      <c r="O44" s="40"/>
    </row>
    <row r="45" spans="1:15" s="1" customFormat="1" ht="13.5" customHeight="1">
      <c r="A45" s="36" t="s">
        <v>92</v>
      </c>
      <c r="B45" s="36"/>
      <c r="C45" s="36"/>
      <c r="D45" s="36"/>
      <c r="E45" s="36"/>
      <c r="F45" s="36"/>
      <c r="G45" s="37" t="s">
        <v>74</v>
      </c>
      <c r="H45" s="37" t="s">
        <v>93</v>
      </c>
      <c r="I45" s="38">
        <f>24960</f>
        <v>24960</v>
      </c>
      <c r="J45" s="41" t="s">
        <v>44</v>
      </c>
      <c r="K45" s="41"/>
      <c r="L45" s="41"/>
      <c r="M45" s="41"/>
      <c r="N45" s="40">
        <f>24960</f>
        <v>24960</v>
      </c>
      <c r="O45" s="40"/>
    </row>
    <row r="46" spans="1:15" s="1" customFormat="1" ht="13.5" customHeight="1">
      <c r="A46" s="36" t="s">
        <v>94</v>
      </c>
      <c r="B46" s="36"/>
      <c r="C46" s="36"/>
      <c r="D46" s="36"/>
      <c r="E46" s="36"/>
      <c r="F46" s="36"/>
      <c r="G46" s="37" t="s">
        <v>74</v>
      </c>
      <c r="H46" s="37" t="s">
        <v>95</v>
      </c>
      <c r="I46" s="38">
        <f>2000</f>
        <v>2000</v>
      </c>
      <c r="J46" s="41" t="s">
        <v>44</v>
      </c>
      <c r="K46" s="41"/>
      <c r="L46" s="41"/>
      <c r="M46" s="41"/>
      <c r="N46" s="40">
        <f>2000</f>
        <v>2000</v>
      </c>
      <c r="O46" s="40"/>
    </row>
    <row r="47" spans="1:15" s="1" customFormat="1" ht="24" customHeight="1">
      <c r="A47" s="36" t="s">
        <v>83</v>
      </c>
      <c r="B47" s="36"/>
      <c r="C47" s="36"/>
      <c r="D47" s="36"/>
      <c r="E47" s="36"/>
      <c r="F47" s="36"/>
      <c r="G47" s="37" t="s">
        <v>74</v>
      </c>
      <c r="H47" s="37" t="s">
        <v>96</v>
      </c>
      <c r="I47" s="38">
        <f>300000</f>
        <v>300000</v>
      </c>
      <c r="J47" s="39">
        <f>99722.85</f>
        <v>99722.85</v>
      </c>
      <c r="K47" s="39"/>
      <c r="L47" s="39"/>
      <c r="M47" s="39"/>
      <c r="N47" s="40">
        <f>200277.15</f>
        <v>200277.15</v>
      </c>
      <c r="O47" s="40"/>
    </row>
    <row r="48" spans="1:15" s="1" customFormat="1" ht="24" customHeight="1">
      <c r="A48" s="36" t="s">
        <v>83</v>
      </c>
      <c r="B48" s="36"/>
      <c r="C48" s="36"/>
      <c r="D48" s="36"/>
      <c r="E48" s="36"/>
      <c r="F48" s="36"/>
      <c r="G48" s="37" t="s">
        <v>74</v>
      </c>
      <c r="H48" s="37" t="s">
        <v>97</v>
      </c>
      <c r="I48" s="38">
        <f>250000</f>
        <v>250000</v>
      </c>
      <c r="J48" s="39">
        <f>90239.61</f>
        <v>90239.61</v>
      </c>
      <c r="K48" s="39"/>
      <c r="L48" s="39"/>
      <c r="M48" s="39"/>
      <c r="N48" s="40">
        <f>159760.39</f>
        <v>159760.39</v>
      </c>
      <c r="O48" s="40"/>
    </row>
    <row r="49" spans="1:15" s="1" customFormat="1" ht="13.5" customHeight="1">
      <c r="A49" s="36" t="s">
        <v>75</v>
      </c>
      <c r="B49" s="36"/>
      <c r="C49" s="36"/>
      <c r="D49" s="36"/>
      <c r="E49" s="36"/>
      <c r="F49" s="36"/>
      <c r="G49" s="37" t="s">
        <v>74</v>
      </c>
      <c r="H49" s="37" t="s">
        <v>98</v>
      </c>
      <c r="I49" s="38">
        <f>146237</f>
        <v>146237</v>
      </c>
      <c r="J49" s="39">
        <f>58958.68</f>
        <v>58958.68</v>
      </c>
      <c r="K49" s="39"/>
      <c r="L49" s="39"/>
      <c r="M49" s="39"/>
      <c r="N49" s="40">
        <f>87278.32</f>
        <v>87278.32</v>
      </c>
      <c r="O49" s="40"/>
    </row>
    <row r="50" spans="1:15" s="1" customFormat="1" ht="33.75" customHeight="1">
      <c r="A50" s="36" t="s">
        <v>77</v>
      </c>
      <c r="B50" s="36"/>
      <c r="C50" s="36"/>
      <c r="D50" s="36"/>
      <c r="E50" s="36"/>
      <c r="F50" s="36"/>
      <c r="G50" s="37" t="s">
        <v>74</v>
      </c>
      <c r="H50" s="37" t="s">
        <v>99</v>
      </c>
      <c r="I50" s="38">
        <f>44163</f>
        <v>44163</v>
      </c>
      <c r="J50" s="41" t="s">
        <v>44</v>
      </c>
      <c r="K50" s="41"/>
      <c r="L50" s="41"/>
      <c r="M50" s="41"/>
      <c r="N50" s="40">
        <f>44163</f>
        <v>44163</v>
      </c>
      <c r="O50" s="40"/>
    </row>
    <row r="51" spans="1:15" s="1" customFormat="1" ht="24" customHeight="1">
      <c r="A51" s="36" t="s">
        <v>83</v>
      </c>
      <c r="B51" s="36"/>
      <c r="C51" s="36"/>
      <c r="D51" s="36"/>
      <c r="E51" s="36"/>
      <c r="F51" s="36"/>
      <c r="G51" s="37" t="s">
        <v>74</v>
      </c>
      <c r="H51" s="37" t="s">
        <v>100</v>
      </c>
      <c r="I51" s="38">
        <f>8000</f>
        <v>8000</v>
      </c>
      <c r="J51" s="41" t="s">
        <v>44</v>
      </c>
      <c r="K51" s="41"/>
      <c r="L51" s="41"/>
      <c r="M51" s="41"/>
      <c r="N51" s="40">
        <f>8000</f>
        <v>8000</v>
      </c>
      <c r="O51" s="40"/>
    </row>
    <row r="52" spans="1:15" s="1" customFormat="1" ht="24" customHeight="1">
      <c r="A52" s="36" t="s">
        <v>83</v>
      </c>
      <c r="B52" s="36"/>
      <c r="C52" s="36"/>
      <c r="D52" s="36"/>
      <c r="E52" s="36"/>
      <c r="F52" s="36"/>
      <c r="G52" s="37" t="s">
        <v>74</v>
      </c>
      <c r="H52" s="37" t="s">
        <v>101</v>
      </c>
      <c r="I52" s="38">
        <f>2000</f>
        <v>2000</v>
      </c>
      <c r="J52" s="41" t="s">
        <v>44</v>
      </c>
      <c r="K52" s="41"/>
      <c r="L52" s="41"/>
      <c r="M52" s="41"/>
      <c r="N52" s="40">
        <f>2000</f>
        <v>2000</v>
      </c>
      <c r="O52" s="40"/>
    </row>
    <row r="53" spans="1:15" s="1" customFormat="1" ht="24" customHeight="1">
      <c r="A53" s="36" t="s">
        <v>83</v>
      </c>
      <c r="B53" s="36"/>
      <c r="C53" s="36"/>
      <c r="D53" s="36"/>
      <c r="E53" s="36"/>
      <c r="F53" s="36"/>
      <c r="G53" s="37" t="s">
        <v>74</v>
      </c>
      <c r="H53" s="37" t="s">
        <v>102</v>
      </c>
      <c r="I53" s="38">
        <f>2230663.17</f>
        <v>2230663.17</v>
      </c>
      <c r="J53" s="39">
        <f>124950</f>
        <v>124950</v>
      </c>
      <c r="K53" s="39"/>
      <c r="L53" s="39"/>
      <c r="M53" s="39"/>
      <c r="N53" s="40">
        <f>2105713.17</f>
        <v>2105713.17</v>
      </c>
      <c r="O53" s="40"/>
    </row>
    <row r="54" spans="1:15" s="1" customFormat="1" ht="24" customHeight="1">
      <c r="A54" s="36" t="s">
        <v>83</v>
      </c>
      <c r="B54" s="36"/>
      <c r="C54" s="36"/>
      <c r="D54" s="36"/>
      <c r="E54" s="36"/>
      <c r="F54" s="36"/>
      <c r="G54" s="37" t="s">
        <v>74</v>
      </c>
      <c r="H54" s="37" t="s">
        <v>103</v>
      </c>
      <c r="I54" s="38">
        <f>10000</f>
        <v>10000</v>
      </c>
      <c r="J54" s="39">
        <f>4430</f>
        <v>4430</v>
      </c>
      <c r="K54" s="39"/>
      <c r="L54" s="39"/>
      <c r="M54" s="39"/>
      <c r="N54" s="40">
        <f>5570</f>
        <v>5570</v>
      </c>
      <c r="O54" s="40"/>
    </row>
    <row r="55" spans="1:15" s="1" customFormat="1" ht="24" customHeight="1">
      <c r="A55" s="36" t="s">
        <v>83</v>
      </c>
      <c r="B55" s="36"/>
      <c r="C55" s="36"/>
      <c r="D55" s="36"/>
      <c r="E55" s="36"/>
      <c r="F55" s="36"/>
      <c r="G55" s="37" t="s">
        <v>74</v>
      </c>
      <c r="H55" s="37" t="s">
        <v>104</v>
      </c>
      <c r="I55" s="38">
        <f>411800</f>
        <v>411800</v>
      </c>
      <c r="J55" s="39">
        <f>367815.39</f>
        <v>367815.39</v>
      </c>
      <c r="K55" s="39"/>
      <c r="L55" s="39"/>
      <c r="M55" s="39"/>
      <c r="N55" s="40">
        <f>43984.61</f>
        <v>43984.61</v>
      </c>
      <c r="O55" s="40"/>
    </row>
    <row r="56" spans="1:15" s="1" customFormat="1" ht="24" customHeight="1">
      <c r="A56" s="36" t="s">
        <v>83</v>
      </c>
      <c r="B56" s="36"/>
      <c r="C56" s="36"/>
      <c r="D56" s="36"/>
      <c r="E56" s="36"/>
      <c r="F56" s="36"/>
      <c r="G56" s="37" t="s">
        <v>74</v>
      </c>
      <c r="H56" s="37" t="s">
        <v>105</v>
      </c>
      <c r="I56" s="38">
        <f>200000</f>
        <v>200000</v>
      </c>
      <c r="J56" s="39">
        <f>33313</f>
        <v>33313</v>
      </c>
      <c r="K56" s="39"/>
      <c r="L56" s="39"/>
      <c r="M56" s="39"/>
      <c r="N56" s="40">
        <f>166687</f>
        <v>166687</v>
      </c>
      <c r="O56" s="40"/>
    </row>
    <row r="57" spans="1:15" s="1" customFormat="1" ht="24" customHeight="1">
      <c r="A57" s="36" t="s">
        <v>83</v>
      </c>
      <c r="B57" s="36"/>
      <c r="C57" s="36"/>
      <c r="D57" s="36"/>
      <c r="E57" s="36"/>
      <c r="F57" s="36"/>
      <c r="G57" s="37" t="s">
        <v>74</v>
      </c>
      <c r="H57" s="37" t="s">
        <v>106</v>
      </c>
      <c r="I57" s="38">
        <f>116000</f>
        <v>116000</v>
      </c>
      <c r="J57" s="41" t="s">
        <v>44</v>
      </c>
      <c r="K57" s="41"/>
      <c r="L57" s="41"/>
      <c r="M57" s="41"/>
      <c r="N57" s="40">
        <f>116000</f>
        <v>116000</v>
      </c>
      <c r="O57" s="40"/>
    </row>
    <row r="58" spans="1:15" s="1" customFormat="1" ht="33.75" customHeight="1">
      <c r="A58" s="36" t="s">
        <v>107</v>
      </c>
      <c r="B58" s="36"/>
      <c r="C58" s="36"/>
      <c r="D58" s="36"/>
      <c r="E58" s="36"/>
      <c r="F58" s="36"/>
      <c r="G58" s="37" t="s">
        <v>74</v>
      </c>
      <c r="H58" s="37" t="s">
        <v>108</v>
      </c>
      <c r="I58" s="38">
        <f>2611700</f>
        <v>2611700</v>
      </c>
      <c r="J58" s="39">
        <f>1577700</f>
        <v>1577700</v>
      </c>
      <c r="K58" s="39"/>
      <c r="L58" s="39"/>
      <c r="M58" s="39"/>
      <c r="N58" s="40">
        <f>1034000</f>
        <v>1034000</v>
      </c>
      <c r="O58" s="40"/>
    </row>
    <row r="59" spans="1:15" s="1" customFormat="1" ht="24" customHeight="1">
      <c r="A59" s="36" t="s">
        <v>83</v>
      </c>
      <c r="B59" s="36"/>
      <c r="C59" s="36"/>
      <c r="D59" s="36"/>
      <c r="E59" s="36"/>
      <c r="F59" s="36"/>
      <c r="G59" s="37" t="s">
        <v>74</v>
      </c>
      <c r="H59" s="37" t="s">
        <v>109</v>
      </c>
      <c r="I59" s="38">
        <f>30000</f>
        <v>30000</v>
      </c>
      <c r="J59" s="39">
        <f>4000</f>
        <v>4000</v>
      </c>
      <c r="K59" s="39"/>
      <c r="L59" s="39"/>
      <c r="M59" s="39"/>
      <c r="N59" s="40">
        <f>26000</f>
        <v>26000</v>
      </c>
      <c r="O59" s="40"/>
    </row>
    <row r="60" spans="1:15" s="1" customFormat="1" ht="33.75" customHeight="1">
      <c r="A60" s="36" t="s">
        <v>107</v>
      </c>
      <c r="B60" s="36"/>
      <c r="C60" s="36"/>
      <c r="D60" s="36"/>
      <c r="E60" s="36"/>
      <c r="F60" s="36"/>
      <c r="G60" s="37" t="s">
        <v>74</v>
      </c>
      <c r="H60" s="37" t="s">
        <v>110</v>
      </c>
      <c r="I60" s="38">
        <f>25800</f>
        <v>25800</v>
      </c>
      <c r="J60" s="41" t="s">
        <v>44</v>
      </c>
      <c r="K60" s="41"/>
      <c r="L60" s="41"/>
      <c r="M60" s="41"/>
      <c r="N60" s="40">
        <f>25800</f>
        <v>25800</v>
      </c>
      <c r="O60" s="40"/>
    </row>
    <row r="61" spans="1:15" s="1" customFormat="1" ht="33.75" customHeight="1">
      <c r="A61" s="36" t="s">
        <v>107</v>
      </c>
      <c r="B61" s="36"/>
      <c r="C61" s="36"/>
      <c r="D61" s="36"/>
      <c r="E61" s="36"/>
      <c r="F61" s="36"/>
      <c r="G61" s="37" t="s">
        <v>74</v>
      </c>
      <c r="H61" s="37" t="s">
        <v>111</v>
      </c>
      <c r="I61" s="38">
        <f>1576568.39</f>
        <v>1576568.39</v>
      </c>
      <c r="J61" s="39">
        <f>622569</f>
        <v>622569</v>
      </c>
      <c r="K61" s="39"/>
      <c r="L61" s="39"/>
      <c r="M61" s="39"/>
      <c r="N61" s="40">
        <f>953999.39</f>
        <v>953999.39</v>
      </c>
      <c r="O61" s="40"/>
    </row>
    <row r="62" spans="1:15" s="1" customFormat="1" ht="33.75" customHeight="1">
      <c r="A62" s="36" t="s">
        <v>107</v>
      </c>
      <c r="B62" s="36"/>
      <c r="C62" s="36"/>
      <c r="D62" s="36"/>
      <c r="E62" s="36"/>
      <c r="F62" s="36"/>
      <c r="G62" s="37" t="s">
        <v>74</v>
      </c>
      <c r="H62" s="37" t="s">
        <v>112</v>
      </c>
      <c r="I62" s="38">
        <f>157800</f>
        <v>157800</v>
      </c>
      <c r="J62" s="39">
        <f>13427</f>
        <v>13427</v>
      </c>
      <c r="K62" s="39"/>
      <c r="L62" s="39"/>
      <c r="M62" s="39"/>
      <c r="N62" s="40">
        <f>144373</f>
        <v>144373</v>
      </c>
      <c r="O62" s="40"/>
    </row>
    <row r="63" spans="1:15" s="1" customFormat="1" ht="24" customHeight="1">
      <c r="A63" s="36" t="s">
        <v>113</v>
      </c>
      <c r="B63" s="36"/>
      <c r="C63" s="36"/>
      <c r="D63" s="36"/>
      <c r="E63" s="36"/>
      <c r="F63" s="36"/>
      <c r="G63" s="37" t="s">
        <v>74</v>
      </c>
      <c r="H63" s="37" t="s">
        <v>114</v>
      </c>
      <c r="I63" s="38">
        <f>240000</f>
        <v>240000</v>
      </c>
      <c r="J63" s="39">
        <f>83348.05</f>
        <v>83348.05</v>
      </c>
      <c r="K63" s="39"/>
      <c r="L63" s="39"/>
      <c r="M63" s="39"/>
      <c r="N63" s="40">
        <f>156651.95</f>
        <v>156651.95</v>
      </c>
      <c r="O63" s="40"/>
    </row>
    <row r="64" spans="1:15" s="1" customFormat="1" ht="24" customHeight="1">
      <c r="A64" s="36" t="s">
        <v>83</v>
      </c>
      <c r="B64" s="36"/>
      <c r="C64" s="36"/>
      <c r="D64" s="36"/>
      <c r="E64" s="36"/>
      <c r="F64" s="36"/>
      <c r="G64" s="37" t="s">
        <v>74</v>
      </c>
      <c r="H64" s="37" t="s">
        <v>115</v>
      </c>
      <c r="I64" s="38">
        <f>20000</f>
        <v>20000</v>
      </c>
      <c r="J64" s="39">
        <f>8000</f>
        <v>8000</v>
      </c>
      <c r="K64" s="39"/>
      <c r="L64" s="39"/>
      <c r="M64" s="39"/>
      <c r="N64" s="40">
        <f>12000</f>
        <v>12000</v>
      </c>
      <c r="O64" s="40"/>
    </row>
    <row r="65" spans="1:15" s="1" customFormat="1" ht="15" customHeight="1">
      <c r="A65" s="42" t="s">
        <v>116</v>
      </c>
      <c r="B65" s="42"/>
      <c r="C65" s="42"/>
      <c r="D65" s="42"/>
      <c r="E65" s="42"/>
      <c r="F65" s="42"/>
      <c r="G65" s="43" t="s">
        <v>117</v>
      </c>
      <c r="H65" s="43" t="s">
        <v>35</v>
      </c>
      <c r="I65" s="44">
        <f>-397310.42</f>
        <v>-397310.42</v>
      </c>
      <c r="J65" s="45">
        <f>2212293.82</f>
        <v>2212293.82</v>
      </c>
      <c r="K65" s="45"/>
      <c r="L65" s="45"/>
      <c r="M65" s="45"/>
      <c r="N65" s="46" t="s">
        <v>35</v>
      </c>
      <c r="O65" s="46"/>
    </row>
    <row r="66" spans="1:15" s="1" customFormat="1" ht="13.5" customHeight="1">
      <c r="A66" s="7" t="s">
        <v>10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s="1" customFormat="1" ht="13.5" customHeight="1">
      <c r="A67" s="12" t="s">
        <v>118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s="1" customFormat="1" ht="45.75" customHeight="1">
      <c r="A68" s="13" t="s">
        <v>21</v>
      </c>
      <c r="B68" s="13"/>
      <c r="C68" s="13"/>
      <c r="D68" s="13"/>
      <c r="E68" s="13"/>
      <c r="F68" s="13"/>
      <c r="G68" s="14" t="s">
        <v>22</v>
      </c>
      <c r="H68" s="14" t="s">
        <v>119</v>
      </c>
      <c r="I68" s="15" t="s">
        <v>24</v>
      </c>
      <c r="J68" s="16" t="s">
        <v>25</v>
      </c>
      <c r="K68" s="16"/>
      <c r="L68" s="16"/>
      <c r="M68" s="16"/>
      <c r="N68" s="17" t="s">
        <v>26</v>
      </c>
      <c r="O68" s="17"/>
    </row>
    <row r="69" spans="1:15" s="1" customFormat="1" ht="12.75" customHeight="1">
      <c r="A69" s="18" t="s">
        <v>27</v>
      </c>
      <c r="B69" s="18"/>
      <c r="C69" s="18"/>
      <c r="D69" s="18"/>
      <c r="E69" s="18"/>
      <c r="F69" s="18"/>
      <c r="G69" s="19" t="s">
        <v>28</v>
      </c>
      <c r="H69" s="19" t="s">
        <v>29</v>
      </c>
      <c r="I69" s="20" t="s">
        <v>30</v>
      </c>
      <c r="J69" s="21" t="s">
        <v>31</v>
      </c>
      <c r="K69" s="21"/>
      <c r="L69" s="21"/>
      <c r="M69" s="21"/>
      <c r="N69" s="22" t="s">
        <v>32</v>
      </c>
      <c r="O69" s="22"/>
    </row>
    <row r="70" spans="1:15" s="1" customFormat="1" ht="13.5" customHeight="1">
      <c r="A70" s="23" t="s">
        <v>120</v>
      </c>
      <c r="B70" s="23"/>
      <c r="C70" s="23"/>
      <c r="D70" s="23"/>
      <c r="E70" s="23"/>
      <c r="F70" s="23"/>
      <c r="G70" s="24" t="s">
        <v>121</v>
      </c>
      <c r="H70" s="24" t="s">
        <v>35</v>
      </c>
      <c r="I70" s="47">
        <f>397310.42</f>
        <v>397310.42</v>
      </c>
      <c r="J70" s="48" t="s">
        <v>44</v>
      </c>
      <c r="K70" s="48"/>
      <c r="L70" s="48"/>
      <c r="M70" s="48"/>
      <c r="N70" s="49">
        <f>397310.42</f>
        <v>397310.42</v>
      </c>
      <c r="O70" s="49"/>
    </row>
    <row r="71" spans="1:15" s="1" customFormat="1" ht="13.5" customHeight="1">
      <c r="A71" s="50" t="s">
        <v>122</v>
      </c>
      <c r="B71" s="50"/>
      <c r="C71" s="50"/>
      <c r="D71" s="50"/>
      <c r="E71" s="50"/>
      <c r="F71" s="50"/>
      <c r="G71" s="51" t="s">
        <v>10</v>
      </c>
      <c r="H71" s="51" t="s">
        <v>10</v>
      </c>
      <c r="I71" s="52" t="s">
        <v>10</v>
      </c>
      <c r="J71" s="53" t="s">
        <v>10</v>
      </c>
      <c r="K71" s="53"/>
      <c r="L71" s="53"/>
      <c r="M71" s="53"/>
      <c r="N71" s="54" t="s">
        <v>10</v>
      </c>
      <c r="O71" s="54"/>
    </row>
    <row r="72" spans="1:15" s="1" customFormat="1" ht="13.5" customHeight="1">
      <c r="A72" s="28" t="s">
        <v>123</v>
      </c>
      <c r="B72" s="28"/>
      <c r="C72" s="28"/>
      <c r="D72" s="28"/>
      <c r="E72" s="28"/>
      <c r="F72" s="28"/>
      <c r="G72" s="55" t="s">
        <v>124</v>
      </c>
      <c r="H72" s="29" t="s">
        <v>35</v>
      </c>
      <c r="I72" s="56" t="s">
        <v>44</v>
      </c>
      <c r="J72" s="34" t="s">
        <v>44</v>
      </c>
      <c r="K72" s="34"/>
      <c r="L72" s="34"/>
      <c r="M72" s="34"/>
      <c r="N72" s="57" t="s">
        <v>44</v>
      </c>
      <c r="O72" s="57"/>
    </row>
    <row r="73" spans="1:15" s="1" customFormat="1" ht="13.5" customHeight="1">
      <c r="A73" s="36" t="s">
        <v>10</v>
      </c>
      <c r="B73" s="36"/>
      <c r="C73" s="36"/>
      <c r="D73" s="36"/>
      <c r="E73" s="36"/>
      <c r="F73" s="36"/>
      <c r="G73" s="37" t="s">
        <v>124</v>
      </c>
      <c r="H73" s="37" t="s">
        <v>10</v>
      </c>
      <c r="I73" s="58" t="s">
        <v>44</v>
      </c>
      <c r="J73" s="41" t="s">
        <v>44</v>
      </c>
      <c r="K73" s="41"/>
      <c r="L73" s="41"/>
      <c r="M73" s="41"/>
      <c r="N73" s="59" t="s">
        <v>44</v>
      </c>
      <c r="O73" s="59"/>
    </row>
    <row r="74" spans="1:15" s="1" customFormat="1" ht="0.75" customHeight="1">
      <c r="A74" s="60" t="s">
        <v>10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5" s="1" customFormat="1" ht="13.5" customHeight="1">
      <c r="A75" s="36" t="s">
        <v>125</v>
      </c>
      <c r="B75" s="36"/>
      <c r="C75" s="36"/>
      <c r="D75" s="36"/>
      <c r="E75" s="36"/>
      <c r="F75" s="36"/>
      <c r="G75" s="51" t="s">
        <v>126</v>
      </c>
      <c r="H75" s="51" t="s">
        <v>35</v>
      </c>
      <c r="I75" s="52" t="s">
        <v>44</v>
      </c>
      <c r="J75" s="41" t="s">
        <v>44</v>
      </c>
      <c r="K75" s="41"/>
      <c r="L75" s="41"/>
      <c r="M75" s="41"/>
      <c r="N75" s="54" t="s">
        <v>44</v>
      </c>
      <c r="O75" s="54"/>
    </row>
    <row r="76" spans="1:15" s="1" customFormat="1" ht="13.5" customHeight="1">
      <c r="A76" s="36" t="s">
        <v>10</v>
      </c>
      <c r="B76" s="36"/>
      <c r="C76" s="36"/>
      <c r="D76" s="36"/>
      <c r="E76" s="36"/>
      <c r="F76" s="36"/>
      <c r="G76" s="37" t="s">
        <v>126</v>
      </c>
      <c r="H76" s="37" t="s">
        <v>10</v>
      </c>
      <c r="I76" s="58" t="s">
        <v>44</v>
      </c>
      <c r="J76" s="41" t="s">
        <v>44</v>
      </c>
      <c r="K76" s="41"/>
      <c r="L76" s="41"/>
      <c r="M76" s="41"/>
      <c r="N76" s="59" t="s">
        <v>44</v>
      </c>
      <c r="O76" s="59"/>
    </row>
    <row r="77" spans="1:15" s="1" customFormat="1" ht="13.5" customHeight="1">
      <c r="A77" s="36" t="s">
        <v>127</v>
      </c>
      <c r="B77" s="36"/>
      <c r="C77" s="36"/>
      <c r="D77" s="36"/>
      <c r="E77" s="36"/>
      <c r="F77" s="36"/>
      <c r="G77" s="37" t="s">
        <v>128</v>
      </c>
      <c r="H77" s="37" t="s">
        <v>129</v>
      </c>
      <c r="I77" s="61">
        <f>397310.42</f>
        <v>397310.42</v>
      </c>
      <c r="J77" s="41" t="s">
        <v>44</v>
      </c>
      <c r="K77" s="41"/>
      <c r="L77" s="41"/>
      <c r="M77" s="41"/>
      <c r="N77" s="62">
        <f>397310.42</f>
        <v>397310.42</v>
      </c>
      <c r="O77" s="62"/>
    </row>
    <row r="78" spans="1:15" s="1" customFormat="1" ht="13.5" customHeight="1">
      <c r="A78" s="36" t="s">
        <v>130</v>
      </c>
      <c r="B78" s="36"/>
      <c r="C78" s="36"/>
      <c r="D78" s="36"/>
      <c r="E78" s="36"/>
      <c r="F78" s="36"/>
      <c r="G78" s="37" t="s">
        <v>131</v>
      </c>
      <c r="H78" s="37" t="s">
        <v>132</v>
      </c>
      <c r="I78" s="61">
        <f>-11478800</f>
        <v>-11478800</v>
      </c>
      <c r="J78" s="39">
        <f>-6645705.28</f>
        <v>-6645705.28</v>
      </c>
      <c r="K78" s="39"/>
      <c r="L78" s="39"/>
      <c r="M78" s="39"/>
      <c r="N78" s="63" t="s">
        <v>35</v>
      </c>
      <c r="O78" s="63"/>
    </row>
    <row r="79" spans="1:15" s="1" customFormat="1" ht="13.5" customHeight="1">
      <c r="A79" s="36" t="s">
        <v>133</v>
      </c>
      <c r="B79" s="36"/>
      <c r="C79" s="36"/>
      <c r="D79" s="36"/>
      <c r="E79" s="36"/>
      <c r="F79" s="36"/>
      <c r="G79" s="37" t="s">
        <v>134</v>
      </c>
      <c r="H79" s="37" t="s">
        <v>135</v>
      </c>
      <c r="I79" s="61">
        <f>11876110.42</f>
        <v>11876110.42</v>
      </c>
      <c r="J79" s="39">
        <f>4433411.46</f>
        <v>4433411.46</v>
      </c>
      <c r="K79" s="39"/>
      <c r="L79" s="39"/>
      <c r="M79" s="39"/>
      <c r="N79" s="63" t="s">
        <v>35</v>
      </c>
      <c r="O79" s="63"/>
    </row>
    <row r="80" spans="1:15" s="1" customFormat="1" ht="13.5" customHeight="1">
      <c r="A80" s="64" t="s">
        <v>10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</row>
    <row r="81" spans="1:15" s="1" customFormat="1" ht="15.75" customHeight="1">
      <c r="A81" s="7" t="s">
        <v>10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s="1" customFormat="1" ht="13.5" customHeight="1">
      <c r="A82" s="65" t="s">
        <v>136</v>
      </c>
      <c r="B82" s="65"/>
      <c r="C82" s="65"/>
      <c r="D82" s="65"/>
      <c r="E82" s="65"/>
      <c r="F82" s="7" t="s">
        <v>10</v>
      </c>
      <c r="G82" s="7"/>
      <c r="H82" s="7"/>
      <c r="I82" s="7"/>
      <c r="J82" s="7"/>
      <c r="K82" s="7"/>
      <c r="L82" s="7"/>
      <c r="M82" s="7"/>
      <c r="N82" s="7"/>
      <c r="O82" s="7"/>
    </row>
    <row r="83" spans="1:15" s="1" customFormat="1" ht="13.5" customHeight="1">
      <c r="A83" s="4" t="s">
        <v>137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</sheetData>
  <sheetProtection/>
  <mergeCells count="221">
    <mergeCell ref="A83:O83"/>
    <mergeCell ref="A79:F79"/>
    <mergeCell ref="J79:M79"/>
    <mergeCell ref="N79:O79"/>
    <mergeCell ref="A80:O80"/>
    <mergeCell ref="A81:O81"/>
    <mergeCell ref="A82:E82"/>
    <mergeCell ref="F82:O82"/>
    <mergeCell ref="A77:F77"/>
    <mergeCell ref="J77:M77"/>
    <mergeCell ref="N77:O77"/>
    <mergeCell ref="A78:F78"/>
    <mergeCell ref="J78:M78"/>
    <mergeCell ref="N78:O78"/>
    <mergeCell ref="A74:O74"/>
    <mergeCell ref="A75:F75"/>
    <mergeCell ref="J75:M75"/>
    <mergeCell ref="N75:O75"/>
    <mergeCell ref="A76:F76"/>
    <mergeCell ref="J76:M76"/>
    <mergeCell ref="N76:O76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6:O66"/>
    <mergeCell ref="A67:O67"/>
    <mergeCell ref="A68:F68"/>
    <mergeCell ref="J68:M68"/>
    <mergeCell ref="N68:O68"/>
    <mergeCell ref="A69:F69"/>
    <mergeCell ref="J69:M69"/>
    <mergeCell ref="N69:O69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0:O30"/>
    <mergeCell ref="A31:O31"/>
    <mergeCell ref="A32:F32"/>
    <mergeCell ref="J32:M32"/>
    <mergeCell ref="N32:O32"/>
    <mergeCell ref="A33:F33"/>
    <mergeCell ref="J33:M33"/>
    <mergeCell ref="N33:O33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0" max="255" man="1"/>
    <brk id="6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Ещенко</dc:creator>
  <cp:keywords/>
  <dc:description/>
  <cp:lastModifiedBy>Светлана Ещенко</cp:lastModifiedBy>
  <dcterms:created xsi:type="dcterms:W3CDTF">2016-06-07T10:15:17Z</dcterms:created>
  <dcterms:modified xsi:type="dcterms:W3CDTF">2016-06-07T10:15:28Z</dcterms:modified>
  <cp:category/>
  <cp:version/>
  <cp:contentType/>
  <cp:contentStatus/>
</cp:coreProperties>
</file>